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188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<sst xmlns="http://schemas.openxmlformats.org/spreadsheetml/2006/main" count="85" uniqueCount="76">
  <si>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State/Territory:</t>
  </si>
  <si>
    <t>Period:</t>
  </si>
  <si>
    <t>Rehabilitation</t>
  </si>
  <si>
    <t xml:space="preserve"> Palliative</t>
  </si>
  <si>
    <t>Psycho -
geriatric</t>
  </si>
  <si>
    <t>Totals</t>
  </si>
  <si>
    <t>Patient days (volumes)</t>
  </si>
  <si>
    <t>Admitted</t>
  </si>
  <si>
    <t>Hospital based</t>
  </si>
  <si>
    <t>Hospital in the Home</t>
  </si>
  <si>
    <t>Combined Hospital based &amp; HITH</t>
  </si>
  <si>
    <t>Other (please specify)</t>
  </si>
  <si>
    <t>Total admitted patient days</t>
  </si>
  <si>
    <t>or Separations (patients)</t>
  </si>
  <si>
    <t>Hospital-in-the-home</t>
  </si>
  <si>
    <t>Total admitted separations</t>
  </si>
  <si>
    <t>Average length of stay</t>
  </si>
  <si>
    <t>Occasions of service (volumes)</t>
  </si>
  <si>
    <t>Non-admitted</t>
  </si>
  <si>
    <t>Centre based</t>
  </si>
  <si>
    <t>Home based</t>
  </si>
  <si>
    <t>Combined Centre &amp; Home based</t>
  </si>
  <si>
    <t>Total occasions of service</t>
  </si>
  <si>
    <t>Weighted Bed Day Equivalents</t>
  </si>
  <si>
    <t>Total episodes</t>
  </si>
  <si>
    <t>Total group sessions</t>
  </si>
  <si>
    <t>Patient days</t>
  </si>
  <si>
    <t>Ratio</t>
  </si>
  <si>
    <t>Targeted % increase</t>
  </si>
  <si>
    <t>Paliative care</t>
  </si>
  <si>
    <t>GEM</t>
  </si>
  <si>
    <t>Psychogeriatric</t>
  </si>
  <si>
    <r>
      <t>GEM</t>
    </r>
    <r>
      <rPr>
        <vertAlign val="superscript"/>
        <sz val="11"/>
        <color indexed="8"/>
        <rFont val="Times New Roman"/>
        <family val="1"/>
      </rPr>
      <t>1</t>
    </r>
  </si>
  <si>
    <r>
      <t xml:space="preserve">1  </t>
    </r>
    <r>
      <rPr>
        <sz val="10"/>
        <rFont val="Times New Roman"/>
        <family val="1"/>
      </rPr>
      <t>Geriatric Evaluation and Management</t>
    </r>
  </si>
  <si>
    <t>Subacute care annual service activity and growth report</t>
  </si>
  <si>
    <t>(a)</t>
  </si>
  <si>
    <t>Total Bed Day Equivalents</t>
  </si>
  <si>
    <t>(b)</t>
  </si>
  <si>
    <t>(c)</t>
  </si>
  <si>
    <r>
      <t xml:space="preserve">2  </t>
    </r>
    <r>
      <rPr>
        <sz val="10"/>
        <rFont val="Times New Roman"/>
        <family val="1"/>
      </rPr>
      <t>Episode data is for information only, and not a factor for calculating growth in service delivery.</t>
    </r>
  </si>
  <si>
    <t>Separations (BDEs)</t>
  </si>
  <si>
    <t>Occasions of service (WBDEs)</t>
  </si>
  <si>
    <t>Total BDEs</t>
  </si>
  <si>
    <t>WBDE Ratios</t>
  </si>
  <si>
    <r>
      <t>Episodes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(patients)</t>
    </r>
  </si>
  <si>
    <r>
      <t>Subacute care</t>
    </r>
    <r>
      <rPr>
        <sz val="8"/>
        <rFont val="Times New Roman"/>
        <family val="1"/>
      </rPr>
      <t xml:space="preserve"> </t>
    </r>
  </si>
  <si>
    <t>Rehabilitation, palliative care, geriatric evaluation and management and psychogeriatric care, as defined in the most recent version 
of the National Health Data Dictionary.</t>
  </si>
  <si>
    <r>
      <t>Admitted</t>
    </r>
    <r>
      <rPr>
        <b/>
        <sz val="10"/>
        <rFont val="Times New Roman"/>
        <family val="1"/>
      </rPr>
      <t xml:space="preserve"> Care</t>
    </r>
  </si>
  <si>
    <t>Patient days – the total number of days for all patients who were admitted for an episode of care and who separated during a 
specified reference period (METeOR 270045).</t>
  </si>
  <si>
    <t xml:space="preserve">Separation – the process by which an episode of care for an admitted patient ceases. A separation may be formal or statistical (METeOR 327268). </t>
  </si>
  <si>
    <t>Hospital-in-the-home (HITH) – provision of care to hospital admitted patients in their place of residence as a substitute for hospital 
accommodation. Place of residence may be permanent or temporary (METeOR 327308).</t>
  </si>
  <si>
    <t xml:space="preserve">Hospital based – admitted subacute care services provided in acute, non-acute and subacute hospitals or same-day establishments 
or through Hospital-in-the-home (HITH) care.   </t>
  </si>
  <si>
    <t>Non-admitted Care</t>
  </si>
  <si>
    <t>Occasions of service (OOS) – the number of occasions of examination, consultation, treatment or other service provided to a patient (METeOR 291061)</t>
  </si>
  <si>
    <t xml:space="preserve">Group sessions – care or assistance simultaneously being provided to more than one person (METeOR 294406), either as an occasion of service or episode. </t>
  </si>
  <si>
    <t xml:space="preserve">Centre based – subacute care services provided in non-admitted settings including hospital outpatient clinics and hospital outreach and hospital-auspiced community health facilities. </t>
  </si>
  <si>
    <t xml:space="preserve">Home based – subacute care services provided to non-admitted patients in their place of residence through a hospital outpatient, 
hospital outreach or hospital-auspiced community health program. </t>
  </si>
  <si>
    <r>
      <t>Episode of care - A period of health care with a defined start and end date (METeOR</t>
    </r>
    <r>
      <rPr>
        <sz val="10"/>
        <rFont val="BookAntiqua"/>
        <family val="0"/>
      </rPr>
      <t xml:space="preserve"> 268978). </t>
    </r>
  </si>
  <si>
    <t xml:space="preserve">Weighted Bed Day Equivalents (WBE) </t>
  </si>
  <si>
    <t>The WBE is the ratio of the admitted bed day cost to the non-admitted count cost.</t>
  </si>
  <si>
    <t xml:space="preserve">Example: </t>
  </si>
  <si>
    <t xml:space="preserve">If the admitted bed day cost is $1000 and non-admitted count cost is $250, then WBE = 1:4 ($1000/$250 = 4) </t>
  </si>
  <si>
    <t>Table 1: Activity by care type</t>
  </si>
  <si>
    <t>Definitions</t>
  </si>
  <si>
    <t>Services in 2010-11</t>
  </si>
  <si>
    <t>2011-12</t>
  </si>
  <si>
    <t>* To calculate growth percentages (Table 2), use Patient days (volumes)</t>
  </si>
  <si>
    <t>Table 2: Growth percentages (2011-12)</t>
  </si>
  <si>
    <t>Growth percentages (2011-12)</t>
  </si>
  <si>
    <t>Services in 2011-12</t>
  </si>
  <si>
    <t>% increase in 2011-12 compared to baseline</t>
  </si>
  <si>
    <t>% increase in 2011-12 compared to 2010-11</t>
  </si>
  <si>
    <t>Service increase in 2011-12 compared to baseline</t>
  </si>
  <si>
    <t>Service increase in 2011-12 compared to 2010-11</t>
  </si>
  <si>
    <t xml:space="preserve">Services in baseline year 2007-08 </t>
  </si>
  <si>
    <t>Victoria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</si>
</sst>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%"/>
    <numFmt numFmtId="172" formatCode="0.0000000"/>
    <numFmt numFmtId="173" formatCode="0.000000"/>
    <numFmt numFmtId="174" formatCode="0.00000"/>
    <numFmt numFmtId="175" formatCode="_-* #,##0_-;\-* #,##0_-;_-* &quot;-&quot;??_-;_-@_-"/>
    <numFmt numFmtId="176" formatCode="0.000%"/>
  </numFmts>
  <fonts count="56">
    <font>
      <sz val="10"/>
      <name val="Arial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BookAntiqua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32" borderId="13" xfId="0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14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1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0" fillId="32" borderId="0" xfId="0" applyFont="1" applyFill="1" applyAlignment="1">
      <alignment horizontal="center" wrapText="1"/>
    </xf>
    <xf numFmtId="0" fontId="4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0" fillId="32" borderId="0" xfId="0" applyFill="1" applyAlignment="1">
      <alignment horizontal="right"/>
    </xf>
    <xf numFmtId="170" fontId="3" fillId="32" borderId="12" xfId="0" applyNumberFormat="1" applyFont="1" applyFill="1" applyBorder="1" applyAlignment="1">
      <alignment horizontal="right"/>
    </xf>
    <xf numFmtId="170" fontId="3" fillId="32" borderId="13" xfId="0" applyNumberFormat="1" applyFont="1" applyFill="1" applyBorder="1" applyAlignment="1">
      <alignment horizontal="right"/>
    </xf>
    <xf numFmtId="170" fontId="3" fillId="32" borderId="15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5" fillId="32" borderId="11" xfId="0" applyFont="1" applyFill="1" applyBorder="1" applyAlignment="1">
      <alignment horizontal="center"/>
    </xf>
    <xf numFmtId="0" fontId="16" fillId="32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Alignment="1">
      <alignment vertical="top" wrapText="1"/>
    </xf>
    <xf numFmtId="0" fontId="0" fillId="32" borderId="0" xfId="0" applyFill="1" applyAlignment="1">
      <alignment/>
    </xf>
    <xf numFmtId="170" fontId="3" fillId="32" borderId="16" xfId="0" applyNumberFormat="1" applyFont="1" applyFill="1" applyBorder="1" applyAlignment="1">
      <alignment horizontal="right"/>
    </xf>
    <xf numFmtId="170" fontId="3" fillId="32" borderId="17" xfId="0" applyNumberFormat="1" applyFont="1" applyFill="1" applyBorder="1" applyAlignment="1">
      <alignment horizontal="right"/>
    </xf>
    <xf numFmtId="170" fontId="3" fillId="32" borderId="0" xfId="0" applyNumberFormat="1" applyFont="1" applyFill="1" applyBorder="1" applyAlignment="1">
      <alignment horizontal="right"/>
    </xf>
    <xf numFmtId="0" fontId="10" fillId="34" borderId="0" xfId="0" applyFont="1" applyFill="1" applyAlignment="1">
      <alignment horizontal="right"/>
    </xf>
    <xf numFmtId="0" fontId="10" fillId="35" borderId="0" xfId="0" applyFont="1" applyFill="1" applyAlignment="1">
      <alignment horizontal="right"/>
    </xf>
    <xf numFmtId="3" fontId="5" fillId="32" borderId="12" xfId="0" applyNumberFormat="1" applyFont="1" applyFill="1" applyBorder="1" applyAlignment="1">
      <alignment horizontal="right"/>
    </xf>
    <xf numFmtId="3" fontId="5" fillId="32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32" borderId="11" xfId="0" applyFont="1" applyFill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3" fontId="5" fillId="32" borderId="11" xfId="0" applyNumberFormat="1" applyFont="1" applyFill="1" applyBorder="1" applyAlignment="1">
      <alignment horizontal="center"/>
    </xf>
    <xf numFmtId="3" fontId="3" fillId="32" borderId="11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75" fontId="5" fillId="36" borderId="13" xfId="42" applyNumberFormat="1" applyFont="1" applyFill="1" applyBorder="1" applyAlignment="1">
      <alignment horizontal="right"/>
    </xf>
    <xf numFmtId="3" fontId="3" fillId="36" borderId="12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36" borderId="13" xfId="0" applyNumberFormat="1" applyFont="1" applyFill="1" applyBorder="1" applyAlignment="1">
      <alignment horizontal="right"/>
    </xf>
    <xf numFmtId="175" fontId="5" fillId="0" borderId="13" xfId="0" applyNumberFormat="1" applyFont="1" applyBorder="1" applyAlignment="1">
      <alignment horizontal="right"/>
    </xf>
    <xf numFmtId="0" fontId="3" fillId="36" borderId="13" xfId="0" applyFont="1" applyFill="1" applyBorder="1" applyAlignment="1">
      <alignment horizontal="right"/>
    </xf>
    <xf numFmtId="175" fontId="3" fillId="0" borderId="14" xfId="42" applyNumberFormat="1" applyFont="1" applyBorder="1" applyAlignment="1">
      <alignment horizontal="right"/>
    </xf>
    <xf numFmtId="1" fontId="3" fillId="36" borderId="13" xfId="0" applyNumberFormat="1" applyFont="1" applyFill="1" applyBorder="1" applyAlignment="1">
      <alignment horizontal="right"/>
    </xf>
    <xf numFmtId="175" fontId="3" fillId="0" borderId="13" xfId="42" applyNumberFormat="1" applyFont="1" applyBorder="1" applyAlignment="1">
      <alignment horizontal="right"/>
    </xf>
    <xf numFmtId="175" fontId="3" fillId="32" borderId="11" xfId="0" applyNumberFormat="1" applyFont="1" applyFill="1" applyBorder="1" applyAlignment="1">
      <alignment/>
    </xf>
    <xf numFmtId="175" fontId="5" fillId="32" borderId="13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32" borderId="13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3" fillId="32" borderId="11" xfId="0" applyNumberFormat="1" applyFont="1" applyFill="1" applyBorder="1" applyAlignment="1">
      <alignment horizontal="center"/>
    </xf>
    <xf numFmtId="3" fontId="3" fillId="35" borderId="13" xfId="0" applyNumberFormat="1" applyFont="1" applyFill="1" applyBorder="1" applyAlignment="1">
      <alignment horizontal="center"/>
    </xf>
    <xf numFmtId="10" fontId="3" fillId="35" borderId="15" xfId="58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0" fontId="3" fillId="34" borderId="13" xfId="58" applyNumberFormat="1" applyFont="1" applyFill="1" applyBorder="1" applyAlignment="1">
      <alignment horizontal="center"/>
    </xf>
    <xf numFmtId="10" fontId="3" fillId="32" borderId="13" xfId="58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6" fillId="3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shade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selection activeCell="J47" sqref="J47"/>
    </sheetView>
  </sheetViews>
  <sheetFormatPr defaultColWidth="9.140625" defaultRowHeight="12.75"/>
  <cols>
    <col min="1" max="1" width="45.00390625" style="4" customWidth="1"/>
    <col min="2" max="4" width="12.57421875" style="4" customWidth="1"/>
    <col min="5" max="5" width="15.421875" style="4" bestFit="1" customWidth="1"/>
    <col min="6" max="6" width="14.28125" style="4" customWidth="1"/>
    <col min="7" max="7" width="4.421875" style="45" customWidth="1"/>
    <col min="8" max="8" width="18.421875" style="4" customWidth="1"/>
    <col min="9" max="9" width="17.57421875" style="4" customWidth="1"/>
    <col min="10" max="10" width="15.28125" style="4" customWidth="1"/>
    <col min="11" max="16384" width="9.140625" style="4" customWidth="1"/>
  </cols>
  <sheetData>
    <row r="1" spans="1:7" ht="23.25" customHeight="1">
      <c r="A1" s="1" t="s">
        <v>34</v>
      </c>
      <c r="B1" s="2"/>
      <c r="C1" s="2"/>
      <c r="D1" s="2"/>
      <c r="E1" s="2"/>
      <c r="F1" s="2"/>
      <c r="G1" s="3"/>
    </row>
    <row r="2" spans="1:7" ht="15.75">
      <c r="A2" s="5" t="s">
        <v>0</v>
      </c>
      <c r="B2" s="92" t="s">
        <v>75</v>
      </c>
      <c r="C2" s="93"/>
      <c r="D2" s="94"/>
      <c r="E2" s="2"/>
      <c r="F2" s="2"/>
      <c r="G2" s="3"/>
    </row>
    <row r="3" spans="1:7" ht="6.75" customHeight="1">
      <c r="A3" s="5"/>
      <c r="B3" s="2"/>
      <c r="C3" s="2"/>
      <c r="D3" s="2"/>
      <c r="E3" s="2"/>
      <c r="F3" s="2"/>
      <c r="G3" s="3"/>
    </row>
    <row r="4" spans="1:7" ht="15.75">
      <c r="A4" s="5" t="s">
        <v>1</v>
      </c>
      <c r="B4" s="92" t="s">
        <v>65</v>
      </c>
      <c r="C4" s="93"/>
      <c r="D4" s="94"/>
      <c r="E4" s="2"/>
      <c r="F4" s="2"/>
      <c r="G4" s="3"/>
    </row>
    <row r="5" spans="1:7" ht="8.25" customHeight="1">
      <c r="A5" s="5"/>
      <c r="B5" s="2"/>
      <c r="C5" s="2"/>
      <c r="D5" s="2"/>
      <c r="E5" s="2"/>
      <c r="F5" s="2"/>
      <c r="G5" s="3"/>
    </row>
    <row r="6" spans="1:7" ht="15.75">
      <c r="A6" s="6"/>
      <c r="B6" s="95" t="s">
        <v>62</v>
      </c>
      <c r="C6" s="96"/>
      <c r="D6" s="96"/>
      <c r="E6" s="97"/>
      <c r="F6" s="7"/>
      <c r="G6" s="8"/>
    </row>
    <row r="7" spans="1:7" ht="45.75" customHeight="1">
      <c r="A7" s="52" t="s">
        <v>66</v>
      </c>
      <c r="B7" s="9" t="s">
        <v>2</v>
      </c>
      <c r="C7" s="9" t="s">
        <v>3</v>
      </c>
      <c r="D7" s="9" t="s">
        <v>32</v>
      </c>
      <c r="E7" s="10" t="s">
        <v>4</v>
      </c>
      <c r="F7" s="9" t="s">
        <v>5</v>
      </c>
      <c r="G7" s="3"/>
    </row>
    <row r="8" spans="1:7" ht="15.75">
      <c r="A8" s="11" t="s">
        <v>6</v>
      </c>
      <c r="B8" s="98" t="s">
        <v>7</v>
      </c>
      <c r="C8" s="98"/>
      <c r="D8" s="98"/>
      <c r="E8" s="98"/>
      <c r="F8" s="98"/>
      <c r="G8" s="3"/>
    </row>
    <row r="9" spans="1:7" ht="15.75">
      <c r="A9" s="5" t="s">
        <v>8</v>
      </c>
      <c r="B9" s="66">
        <v>282401</v>
      </c>
      <c r="C9" s="66">
        <v>86458</v>
      </c>
      <c r="D9" s="66">
        <v>335155</v>
      </c>
      <c r="E9" s="12"/>
      <c r="F9" s="59">
        <f>SUM(B9:E9)</f>
        <v>704014</v>
      </c>
      <c r="G9" s="3"/>
    </row>
    <row r="10" spans="1:7" ht="15.75">
      <c r="A10" s="5" t="s">
        <v>9</v>
      </c>
      <c r="B10" s="14"/>
      <c r="C10" s="14"/>
      <c r="D10" s="14"/>
      <c r="E10" s="14"/>
      <c r="F10" s="59"/>
      <c r="G10" s="3"/>
    </row>
    <row r="11" spans="1:7" ht="18.75" customHeight="1">
      <c r="A11" s="16" t="s">
        <v>10</v>
      </c>
      <c r="B11" s="14"/>
      <c r="C11" s="14"/>
      <c r="D11" s="14"/>
      <c r="E11" s="14"/>
      <c r="F11" s="59"/>
      <c r="G11" s="3"/>
    </row>
    <row r="12" spans="1:7" ht="15.75">
      <c r="A12" s="5" t="s">
        <v>11</v>
      </c>
      <c r="B12" s="17"/>
      <c r="C12" s="17"/>
      <c r="D12" s="17"/>
      <c r="E12" s="17"/>
      <c r="F12" s="59"/>
      <c r="G12" s="18"/>
    </row>
    <row r="13" spans="1:7" ht="15.75">
      <c r="A13" s="19" t="s">
        <v>12</v>
      </c>
      <c r="B13" s="60">
        <f>B9</f>
        <v>282401</v>
      </c>
      <c r="C13" s="60">
        <f>C9</f>
        <v>86458</v>
      </c>
      <c r="D13" s="60">
        <f>D9</f>
        <v>335155</v>
      </c>
      <c r="E13" s="60">
        <f>E9</f>
        <v>0</v>
      </c>
      <c r="F13" s="64">
        <f>F9</f>
        <v>704014</v>
      </c>
      <c r="G13" s="47" t="s">
        <v>35</v>
      </c>
    </row>
    <row r="14" spans="1:7" ht="15.75">
      <c r="A14" s="20" t="s">
        <v>13</v>
      </c>
      <c r="B14" s="21"/>
      <c r="C14" s="21"/>
      <c r="D14" s="21"/>
      <c r="E14" s="21"/>
      <c r="F14" s="21"/>
      <c r="G14" s="18"/>
    </row>
    <row r="15" spans="1:7" ht="15.75">
      <c r="A15" s="5" t="s">
        <v>8</v>
      </c>
      <c r="B15" s="66">
        <f>B13/B20</f>
        <v>13708.78640776699</v>
      </c>
      <c r="C15" s="66">
        <f>C13/C20</f>
        <v>6500.601503759398</v>
      </c>
      <c r="D15" s="66">
        <f>D13/D20</f>
        <v>15588.60465116279</v>
      </c>
      <c r="E15" s="63"/>
      <c r="F15" s="59">
        <f>SUM(B15:E15)</f>
        <v>35797.99256268918</v>
      </c>
      <c r="G15" s="18"/>
    </row>
    <row r="16" spans="1:7" ht="15.75">
      <c r="A16" s="5" t="s">
        <v>14</v>
      </c>
      <c r="B16" s="14"/>
      <c r="C16" s="14"/>
      <c r="D16" s="14"/>
      <c r="E16" s="14"/>
      <c r="F16" s="15"/>
      <c r="G16" s="18"/>
    </row>
    <row r="17" spans="1:7" ht="19.5" customHeight="1">
      <c r="A17" s="16" t="s">
        <v>10</v>
      </c>
      <c r="B17" s="14"/>
      <c r="C17" s="14"/>
      <c r="D17" s="14"/>
      <c r="E17" s="14"/>
      <c r="F17" s="15"/>
      <c r="G17" s="18"/>
    </row>
    <row r="18" spans="1:7" ht="15.75">
      <c r="A18" s="5" t="s">
        <v>11</v>
      </c>
      <c r="B18" s="17"/>
      <c r="C18" s="17"/>
      <c r="D18" s="17"/>
      <c r="E18" s="17"/>
      <c r="F18" s="15"/>
      <c r="G18" s="18"/>
    </row>
    <row r="19" spans="1:7" ht="15.75">
      <c r="A19" s="19" t="s">
        <v>15</v>
      </c>
      <c r="B19" s="60">
        <f>B15</f>
        <v>13708.78640776699</v>
      </c>
      <c r="C19" s="60">
        <f>C15</f>
        <v>6500.601503759398</v>
      </c>
      <c r="D19" s="60">
        <f>D15</f>
        <v>15588.60465116279</v>
      </c>
      <c r="E19" s="60">
        <f>E15</f>
        <v>0</v>
      </c>
      <c r="F19" s="60">
        <f>F15</f>
        <v>35797.99256268918</v>
      </c>
      <c r="G19" s="4"/>
    </row>
    <row r="20" spans="1:7" ht="15.75">
      <c r="A20" s="5" t="s">
        <v>16</v>
      </c>
      <c r="B20" s="61">
        <v>20.6</v>
      </c>
      <c r="C20" s="61">
        <v>13.3</v>
      </c>
      <c r="D20" s="61">
        <v>21.5</v>
      </c>
      <c r="E20" s="61"/>
      <c r="F20" s="62">
        <v>19.7</v>
      </c>
      <c r="G20" s="4"/>
    </row>
    <row r="21" spans="1:7" ht="15.75">
      <c r="A21" s="19" t="s">
        <v>36</v>
      </c>
      <c r="B21" s="60">
        <v>237712</v>
      </c>
      <c r="C21" s="60">
        <v>72895</v>
      </c>
      <c r="D21" s="60">
        <v>270398</v>
      </c>
      <c r="E21" s="62"/>
      <c r="F21" s="64">
        <f>SUM(B21:E21)</f>
        <v>581005</v>
      </c>
      <c r="G21" s="47" t="s">
        <v>37</v>
      </c>
    </row>
    <row r="22" spans="1:7" ht="15.75">
      <c r="A22" s="20" t="s">
        <v>17</v>
      </c>
      <c r="B22" s="21"/>
      <c r="C22" s="21"/>
      <c r="D22" s="22" t="s">
        <v>18</v>
      </c>
      <c r="E22" s="21"/>
      <c r="F22" s="21"/>
      <c r="G22" s="23"/>
    </row>
    <row r="23" spans="1:7" ht="15.75">
      <c r="A23" s="5" t="s">
        <v>19</v>
      </c>
      <c r="B23" s="66">
        <f>B27-B24</f>
        <v>437344.218</v>
      </c>
      <c r="C23" s="67">
        <f>C27-C24</f>
        <v>71517.084</v>
      </c>
      <c r="D23" s="66">
        <f>D27-D24</f>
        <v>53494.082</v>
      </c>
      <c r="E23" s="68">
        <v>48107</v>
      </c>
      <c r="F23" s="59">
        <f>SUM(B23:E23)</f>
        <v>610462.3840000001</v>
      </c>
      <c r="G23" s="25"/>
    </row>
    <row r="24" spans="1:7" ht="15.75">
      <c r="A24" s="5" t="s">
        <v>20</v>
      </c>
      <c r="B24" s="66">
        <f>B27*0.149</f>
        <v>76573.78199999999</v>
      </c>
      <c r="C24" s="67">
        <f>C27*0.742</f>
        <v>205680.916</v>
      </c>
      <c r="D24" s="69">
        <f>D27*0.297</f>
        <v>22599.917999999998</v>
      </c>
      <c r="E24" s="70">
        <v>42659</v>
      </c>
      <c r="F24" s="59">
        <f>SUM(B24:E24)</f>
        <v>347513.616</v>
      </c>
      <c r="G24" s="25"/>
    </row>
    <row r="25" spans="1:7" ht="15.75">
      <c r="A25" s="16" t="s">
        <v>21</v>
      </c>
      <c r="B25" s="26"/>
      <c r="C25" s="71"/>
      <c r="D25" s="26"/>
      <c r="E25" s="72"/>
      <c r="F25" s="59"/>
      <c r="G25" s="25"/>
    </row>
    <row r="26" spans="1:7" ht="15.75">
      <c r="A26" s="5" t="s">
        <v>11</v>
      </c>
      <c r="B26" s="26"/>
      <c r="C26" s="73"/>
      <c r="D26" s="26"/>
      <c r="E26" s="74">
        <v>6606</v>
      </c>
      <c r="F26" s="59">
        <f>SUM(B26:E26)</f>
        <v>6606</v>
      </c>
      <c r="G26" s="25"/>
    </row>
    <row r="27" spans="1:7" ht="15.75">
      <c r="A27" s="27" t="s">
        <v>22</v>
      </c>
      <c r="B27" s="65">
        <v>513918</v>
      </c>
      <c r="C27" s="65">
        <v>277198</v>
      </c>
      <c r="D27" s="65">
        <v>76094</v>
      </c>
      <c r="E27" s="65">
        <v>97372</v>
      </c>
      <c r="F27" s="60">
        <f>SUM(B27:E27)</f>
        <v>964582</v>
      </c>
      <c r="G27" s="28"/>
    </row>
    <row r="28" spans="1:7" ht="15.75">
      <c r="A28" s="27" t="s">
        <v>23</v>
      </c>
      <c r="B28" s="65">
        <v>203290</v>
      </c>
      <c r="C28" s="65">
        <v>70387</v>
      </c>
      <c r="D28" s="65">
        <v>30100</v>
      </c>
      <c r="E28" s="65">
        <v>49148</v>
      </c>
      <c r="F28" s="64">
        <f>SUM(B28:E28)</f>
        <v>352925</v>
      </c>
      <c r="G28" s="47" t="s">
        <v>38</v>
      </c>
    </row>
    <row r="29" spans="1:7" ht="18.75">
      <c r="A29" s="20" t="s">
        <v>44</v>
      </c>
      <c r="B29" s="29"/>
      <c r="C29" s="29"/>
      <c r="D29" s="29"/>
      <c r="E29" s="29"/>
      <c r="F29" s="21"/>
      <c r="G29" s="30"/>
    </row>
    <row r="30" spans="1:7" ht="15.75">
      <c r="A30" s="31" t="s">
        <v>19</v>
      </c>
      <c r="B30" s="24"/>
      <c r="C30" s="24"/>
      <c r="D30" s="24"/>
      <c r="E30" s="24"/>
      <c r="F30" s="13"/>
      <c r="G30" s="30"/>
    </row>
    <row r="31" spans="1:7" ht="15.75">
      <c r="A31" s="5" t="s">
        <v>20</v>
      </c>
      <c r="B31" s="26"/>
      <c r="C31" s="26"/>
      <c r="D31" s="26"/>
      <c r="E31" s="26"/>
      <c r="F31" s="15"/>
      <c r="G31" s="30"/>
    </row>
    <row r="32" spans="1:7" ht="15.75">
      <c r="A32" s="16" t="s">
        <v>21</v>
      </c>
      <c r="B32" s="75">
        <f>B27/9.4</f>
        <v>54672.127659574464</v>
      </c>
      <c r="C32" s="75">
        <f>4283/211150*C27</f>
        <v>5622.72807956429</v>
      </c>
      <c r="D32" s="75">
        <f>D27/3.5</f>
        <v>21741.14285714286</v>
      </c>
      <c r="E32" s="26"/>
      <c r="F32" s="77">
        <f>SUM(B32:E32)</f>
        <v>82035.99859628161</v>
      </c>
      <c r="G32" s="30"/>
    </row>
    <row r="33" spans="1:7" ht="15.75">
      <c r="A33" s="5" t="s">
        <v>11</v>
      </c>
      <c r="B33" s="32"/>
      <c r="C33" s="32"/>
      <c r="D33" s="32"/>
      <c r="E33" s="32"/>
      <c r="F33" s="77"/>
      <c r="G33" s="30"/>
    </row>
    <row r="34" spans="1:7" ht="15.75">
      <c r="A34" s="19" t="s">
        <v>24</v>
      </c>
      <c r="B34" s="76">
        <f>B32</f>
        <v>54672.127659574464</v>
      </c>
      <c r="C34" s="76">
        <f>C32</f>
        <v>5622.72807956429</v>
      </c>
      <c r="D34" s="76">
        <f>D32</f>
        <v>21741.14285714286</v>
      </c>
      <c r="E34" s="33"/>
      <c r="F34" s="77">
        <f>SUM(B34:E34)</f>
        <v>82035.99859628161</v>
      </c>
      <c r="G34" s="30"/>
    </row>
    <row r="35" spans="1:7" ht="15.75" customHeight="1">
      <c r="A35" s="34" t="s">
        <v>25</v>
      </c>
      <c r="B35" s="78">
        <f>0.145*B27</f>
        <v>74518.11</v>
      </c>
      <c r="C35" s="78">
        <f>11096/211150*C27</f>
        <v>14566.843514089509</v>
      </c>
      <c r="D35" s="78">
        <f>0.02*D27</f>
        <v>1521.88</v>
      </c>
      <c r="E35" s="78">
        <f>0.024956*E27</f>
        <v>2430.015632</v>
      </c>
      <c r="F35" s="78">
        <f>SUM(B35:E35)</f>
        <v>93036.84914608952</v>
      </c>
      <c r="G35" s="30"/>
    </row>
    <row r="36" spans="2:7" ht="15.75">
      <c r="B36" s="29"/>
      <c r="C36" s="29"/>
      <c r="D36" s="29"/>
      <c r="E36" s="29"/>
      <c r="F36" s="29"/>
      <c r="G36" s="30"/>
    </row>
    <row r="37" spans="1:7" ht="15" customHeight="1">
      <c r="A37" s="46" t="s">
        <v>33</v>
      </c>
      <c r="D37" s="29"/>
      <c r="E37" s="29"/>
      <c r="F37" s="29"/>
      <c r="G37" s="30"/>
    </row>
    <row r="38" spans="1:7" ht="14.25" customHeight="1">
      <c r="A38" s="46" t="s">
        <v>39</v>
      </c>
      <c r="G38" s="30"/>
    </row>
    <row r="39" spans="2:7" ht="10.5" customHeight="1">
      <c r="B39" s="51"/>
      <c r="C39" s="51"/>
      <c r="D39" s="51"/>
      <c r="E39" s="51"/>
      <c r="G39" s="3"/>
    </row>
    <row r="40" spans="1:7" ht="24" customHeight="1">
      <c r="A40" s="53"/>
      <c r="B40" s="35" t="s">
        <v>67</v>
      </c>
      <c r="C40" s="36"/>
      <c r="D40" s="36"/>
      <c r="E40" s="36"/>
      <c r="F40" s="90" t="s">
        <v>43</v>
      </c>
      <c r="G40" s="91"/>
    </row>
    <row r="41" spans="1:7" ht="45">
      <c r="A41" s="35" t="s">
        <v>68</v>
      </c>
      <c r="B41" s="37" t="s">
        <v>26</v>
      </c>
      <c r="C41" s="37" t="s">
        <v>40</v>
      </c>
      <c r="D41" s="37" t="s">
        <v>41</v>
      </c>
      <c r="E41" s="37" t="s">
        <v>42</v>
      </c>
      <c r="F41" s="48"/>
      <c r="G41" s="38" t="s">
        <v>27</v>
      </c>
    </row>
    <row r="42" spans="1:9" ht="19.5" customHeight="1">
      <c r="A42" s="39" t="s">
        <v>74</v>
      </c>
      <c r="B42" s="81">
        <v>605633</v>
      </c>
      <c r="C42" s="81">
        <v>506453</v>
      </c>
      <c r="D42" s="81">
        <v>280195</v>
      </c>
      <c r="E42" s="81">
        <v>786648</v>
      </c>
      <c r="F42" s="40" t="s">
        <v>2</v>
      </c>
      <c r="G42" s="41"/>
      <c r="I42" s="84"/>
    </row>
    <row r="43" spans="1:9" ht="19.5" customHeight="1">
      <c r="A43" s="39" t="s">
        <v>64</v>
      </c>
      <c r="B43" s="79">
        <v>679366</v>
      </c>
      <c r="C43" s="79">
        <v>561059</v>
      </c>
      <c r="D43" s="79">
        <v>336186</v>
      </c>
      <c r="E43" s="79">
        <v>897245</v>
      </c>
      <c r="F43" s="40" t="s">
        <v>29</v>
      </c>
      <c r="G43" s="54"/>
      <c r="I43" s="84"/>
    </row>
    <row r="44" spans="1:9" ht="15.75">
      <c r="A44" s="39" t="s">
        <v>28</v>
      </c>
      <c r="B44" s="50"/>
      <c r="C44" s="50"/>
      <c r="D44" s="79"/>
      <c r="E44" s="86">
        <v>0.173</v>
      </c>
      <c r="F44" s="40" t="s">
        <v>30</v>
      </c>
      <c r="G44" s="42"/>
      <c r="I44" s="84"/>
    </row>
    <row r="45" spans="1:9" ht="15.75">
      <c r="A45" s="39" t="s">
        <v>69</v>
      </c>
      <c r="B45" s="79">
        <f>F13</f>
        <v>704014</v>
      </c>
      <c r="C45" s="79">
        <f>F21</f>
        <v>581005</v>
      </c>
      <c r="D45" s="79">
        <f>F28</f>
        <v>352925</v>
      </c>
      <c r="E45" s="79">
        <f>C45+D45</f>
        <v>933930</v>
      </c>
      <c r="F45" s="40" t="s">
        <v>31</v>
      </c>
      <c r="G45" s="43"/>
      <c r="I45" s="84"/>
    </row>
    <row r="46" spans="1:7" ht="15.75">
      <c r="A46" s="57" t="s">
        <v>72</v>
      </c>
      <c r="B46" s="80">
        <f>B45-B42</f>
        <v>98381</v>
      </c>
      <c r="C46" s="80">
        <f>C45-C42</f>
        <v>74552</v>
      </c>
      <c r="D46" s="80">
        <f>D45-D42</f>
        <v>72730</v>
      </c>
      <c r="E46" s="80">
        <f>E45-E42</f>
        <v>147282</v>
      </c>
      <c r="F46" s="40"/>
      <c r="G46" s="55"/>
    </row>
    <row r="47" spans="1:7" ht="15.75">
      <c r="A47" s="57" t="s">
        <v>70</v>
      </c>
      <c r="B47" s="85">
        <f>B46/B42</f>
        <v>0.1624432618433936</v>
      </c>
      <c r="C47" s="85">
        <f>C46/C42</f>
        <v>0.14720418281656936</v>
      </c>
      <c r="D47" s="85">
        <f>D46/D42</f>
        <v>0.2595692285729581</v>
      </c>
      <c r="E47" s="85">
        <f>E46/E42</f>
        <v>0.18722732403819753</v>
      </c>
      <c r="F47" s="40"/>
      <c r="G47" s="56"/>
    </row>
    <row r="48" spans="1:7" ht="15.75">
      <c r="A48" s="58" t="s">
        <v>73</v>
      </c>
      <c r="B48" s="82">
        <f>B45-B43</f>
        <v>24648</v>
      </c>
      <c r="C48" s="82">
        <f>C45-C43</f>
        <v>19946</v>
      </c>
      <c r="D48" s="82">
        <f>D45-D43</f>
        <v>16739</v>
      </c>
      <c r="E48" s="82">
        <f>E45-E43</f>
        <v>36685</v>
      </c>
      <c r="F48" s="40"/>
      <c r="G48" s="56"/>
    </row>
    <row r="49" spans="1:7" ht="15.75">
      <c r="A49" s="58" t="s">
        <v>71</v>
      </c>
      <c r="B49" s="83">
        <f>B48/B43</f>
        <v>0.03628088541375341</v>
      </c>
      <c r="C49" s="83">
        <f>C48/C43</f>
        <v>0.03555062836528779</v>
      </c>
      <c r="D49" s="83">
        <f>D48/D43</f>
        <v>0.04979088956708489</v>
      </c>
      <c r="E49" s="83">
        <f>E48/E43</f>
        <v>0.040886268521975605</v>
      </c>
      <c r="F49" s="36"/>
      <c r="G49" s="36"/>
    </row>
    <row r="50" ht="12.75">
      <c r="G50" s="49"/>
    </row>
    <row r="51" spans="1:7" ht="12.75">
      <c r="A51" s="88" t="s">
        <v>63</v>
      </c>
      <c r="B51" s="88"/>
      <c r="C51" s="88"/>
      <c r="D51" s="88"/>
      <c r="E51" s="88"/>
      <c r="F51" s="88"/>
      <c r="G51" s="88"/>
    </row>
    <row r="52" spans="1:7" ht="12.75">
      <c r="A52" s="89" t="s">
        <v>45</v>
      </c>
      <c r="B52" s="89"/>
      <c r="C52" s="89"/>
      <c r="D52" s="89"/>
      <c r="E52" s="89"/>
      <c r="F52" s="89"/>
      <c r="G52" s="89"/>
    </row>
    <row r="53" spans="1:7" s="44" customFormat="1" ht="12.75" customHeight="1">
      <c r="A53" s="87" t="s">
        <v>46</v>
      </c>
      <c r="B53" s="87"/>
      <c r="C53" s="87"/>
      <c r="D53" s="87"/>
      <c r="E53" s="87"/>
      <c r="F53" s="87"/>
      <c r="G53" s="87"/>
    </row>
    <row r="54" spans="1:7" ht="12.75">
      <c r="A54" s="89" t="s">
        <v>47</v>
      </c>
      <c r="B54" s="89"/>
      <c r="C54" s="89"/>
      <c r="D54" s="89"/>
      <c r="E54" s="89"/>
      <c r="F54" s="89"/>
      <c r="G54" s="89"/>
    </row>
    <row r="55" spans="1:7" ht="25.5" customHeight="1">
      <c r="A55" s="87" t="s">
        <v>48</v>
      </c>
      <c r="B55" s="87"/>
      <c r="C55" s="87"/>
      <c r="D55" s="87"/>
      <c r="E55" s="87"/>
      <c r="F55" s="87"/>
      <c r="G55" s="87"/>
    </row>
    <row r="56" spans="1:7" ht="25.5" customHeight="1">
      <c r="A56" s="87" t="s">
        <v>49</v>
      </c>
      <c r="B56" s="87"/>
      <c r="C56" s="87"/>
      <c r="D56" s="87"/>
      <c r="E56" s="87"/>
      <c r="F56" s="87"/>
      <c r="G56" s="87"/>
    </row>
    <row r="57" spans="1:7" ht="25.5" customHeight="1">
      <c r="A57" s="87" t="s">
        <v>50</v>
      </c>
      <c r="B57" s="87"/>
      <c r="C57" s="87"/>
      <c r="D57" s="87"/>
      <c r="E57" s="87"/>
      <c r="F57" s="87"/>
      <c r="G57" s="87"/>
    </row>
    <row r="58" spans="1:7" ht="25.5" customHeight="1">
      <c r="A58" s="87" t="s">
        <v>51</v>
      </c>
      <c r="B58" s="87"/>
      <c r="C58" s="87"/>
      <c r="D58" s="87"/>
      <c r="E58" s="87"/>
      <c r="F58" s="87"/>
      <c r="G58" s="87"/>
    </row>
    <row r="59" spans="1:7" ht="12.75">
      <c r="A59" s="89" t="s">
        <v>52</v>
      </c>
      <c r="B59" s="89"/>
      <c r="C59" s="89"/>
      <c r="D59" s="89"/>
      <c r="E59" s="89"/>
      <c r="F59" s="89"/>
      <c r="G59" s="89"/>
    </row>
    <row r="60" spans="1:7" ht="25.5" customHeight="1">
      <c r="A60" s="87" t="s">
        <v>53</v>
      </c>
      <c r="B60" s="87"/>
      <c r="C60" s="87"/>
      <c r="D60" s="87"/>
      <c r="E60" s="87"/>
      <c r="F60" s="87"/>
      <c r="G60" s="87"/>
    </row>
    <row r="61" spans="1:7" ht="25.5" customHeight="1">
      <c r="A61" s="87" t="s">
        <v>54</v>
      </c>
      <c r="B61" s="87"/>
      <c r="C61" s="87"/>
      <c r="D61" s="87"/>
      <c r="E61" s="87"/>
      <c r="F61" s="87"/>
      <c r="G61" s="87"/>
    </row>
    <row r="62" spans="1:7" ht="25.5" customHeight="1">
      <c r="A62" s="87" t="s">
        <v>55</v>
      </c>
      <c r="B62" s="87"/>
      <c r="C62" s="87"/>
      <c r="D62" s="87"/>
      <c r="E62" s="87"/>
      <c r="F62" s="87"/>
      <c r="G62" s="87"/>
    </row>
    <row r="63" spans="1:7" ht="25.5" customHeight="1">
      <c r="A63" s="87" t="s">
        <v>56</v>
      </c>
      <c r="B63" s="87"/>
      <c r="C63" s="87"/>
      <c r="D63" s="87"/>
      <c r="E63" s="87"/>
      <c r="F63" s="87"/>
      <c r="G63" s="87"/>
    </row>
    <row r="64" spans="1:7" ht="12.75" customHeight="1">
      <c r="A64" s="87" t="s">
        <v>57</v>
      </c>
      <c r="B64" s="87"/>
      <c r="C64" s="87"/>
      <c r="D64" s="87"/>
      <c r="E64" s="87"/>
      <c r="F64" s="87"/>
      <c r="G64" s="87"/>
    </row>
    <row r="65" spans="1:7" ht="12.75">
      <c r="A65" s="89" t="s">
        <v>58</v>
      </c>
      <c r="B65" s="89"/>
      <c r="C65" s="89"/>
      <c r="D65" s="89"/>
      <c r="E65" s="89"/>
      <c r="F65" s="89"/>
      <c r="G65" s="89"/>
    </row>
    <row r="66" spans="1:7" ht="12.75" customHeight="1">
      <c r="A66" s="87" t="s">
        <v>59</v>
      </c>
      <c r="B66" s="87"/>
      <c r="C66" s="87"/>
      <c r="D66" s="87"/>
      <c r="E66" s="87"/>
      <c r="F66" s="87"/>
      <c r="G66" s="87"/>
    </row>
    <row r="67" spans="1:7" ht="12.75">
      <c r="A67" s="87" t="s">
        <v>60</v>
      </c>
      <c r="B67" s="87"/>
      <c r="C67" s="87"/>
      <c r="D67" s="87"/>
      <c r="E67" s="87"/>
      <c r="F67" s="87"/>
      <c r="G67" s="87"/>
    </row>
    <row r="68" spans="1:7" ht="12.75" customHeight="1">
      <c r="A68" s="87" t="s">
        <v>61</v>
      </c>
      <c r="B68" s="87"/>
      <c r="C68" s="87"/>
      <c r="D68" s="87"/>
      <c r="E68" s="87"/>
      <c r="F68" s="87"/>
      <c r="G68" s="87"/>
    </row>
  </sheetData>
  <sheetProtection/>
  <mergeCells count="23">
    <mergeCell ref="F40:G40"/>
    <mergeCell ref="B2:D2"/>
    <mergeCell ref="B4:D4"/>
    <mergeCell ref="B6:E6"/>
    <mergeCell ref="B8:F8"/>
    <mergeCell ref="A57:G57"/>
    <mergeCell ref="A58:G58"/>
    <mergeCell ref="A59:G59"/>
    <mergeCell ref="A52:G52"/>
    <mergeCell ref="A53:G53"/>
    <mergeCell ref="A54:G54"/>
    <mergeCell ref="A55:G55"/>
    <mergeCell ref="A56:G56"/>
    <mergeCell ref="A68:G68"/>
    <mergeCell ref="A51:G51"/>
    <mergeCell ref="A64:G64"/>
    <mergeCell ref="A65:G65"/>
    <mergeCell ref="A66:G66"/>
    <mergeCell ref="A67:G67"/>
    <mergeCell ref="A60:G60"/>
    <mergeCell ref="A61:G61"/>
    <mergeCell ref="A62:G62"/>
    <mergeCell ref="A63:G63"/>
  </mergeCells>
  <printOptions/>
  <pageMargins left="0.39" right="0.39" top="0.61" bottom="0.65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2013-01-14T03:06:41Z</dcterms:created>
  <dcterms:modified xsi:type="dcterms:W3CDTF">2013-01-14T04:00:56Z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